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ab-test\обмен\Прогноз БЮДЖЕТА 2022\ПРОЕКТ Решения РАЙОН\"/>
    </mc:Choice>
  </mc:AlternateContent>
  <bookViews>
    <workbookView xWindow="-15" yWindow="-15" windowWidth="14520" windowHeight="12855"/>
  </bookViews>
  <sheets>
    <sheet name="2022-2024 " sheetId="3" r:id="rId1"/>
    <sheet name="методика" sheetId="1" r:id="rId2"/>
  </sheets>
  <definedNames>
    <definedName name="_xlnm.Print_Area" localSheetId="0">'2022-2024 '!$A$2:$P$23</definedName>
    <definedName name="_xlnm.Print_Area" localSheetId="1">методика!$A$1:$I$27</definedName>
  </definedNames>
  <calcPr calcId="162913"/>
</workbook>
</file>

<file path=xl/calcChain.xml><?xml version="1.0" encoding="utf-8"?>
<calcChain xmlns="http://schemas.openxmlformats.org/spreadsheetml/2006/main">
  <c r="P8" i="3" l="1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7" i="3"/>
  <c r="F16" i="3"/>
  <c r="F7" i="3"/>
  <c r="F8" i="3"/>
  <c r="F9" i="3"/>
  <c r="F10" i="3"/>
  <c r="F11" i="3"/>
  <c r="F12" i="3"/>
  <c r="F13" i="3"/>
  <c r="F14" i="3"/>
  <c r="F15" i="3"/>
  <c r="F17" i="3"/>
  <c r="F18" i="3"/>
  <c r="F19" i="3"/>
  <c r="F20" i="3"/>
  <c r="F21" i="3"/>
  <c r="F22" i="3"/>
  <c r="L23" i="3" l="1"/>
  <c r="G23" i="3" l="1"/>
  <c r="O23" i="3"/>
  <c r="J23" i="3"/>
  <c r="E23" i="3"/>
  <c r="B23" i="3"/>
  <c r="P23" i="3" l="1"/>
  <c r="K23" i="3"/>
  <c r="F23" i="3"/>
</calcChain>
</file>

<file path=xl/sharedStrings.xml><?xml version="1.0" encoding="utf-8"?>
<sst xmlns="http://schemas.openxmlformats.org/spreadsheetml/2006/main" count="56" uniqueCount="47">
  <si>
    <t>Ni – сумма дотации i-го поселения;</t>
  </si>
  <si>
    <t>Mi – уровень расчетной бюджетной обеспеченности i-го поселения</t>
  </si>
  <si>
    <t>Hi – численность жителей  i-го поселения:</t>
  </si>
  <si>
    <t>ИБРi – индекс бюджетных расходов i поселения;</t>
  </si>
  <si>
    <t>D -средний уровень доходов на 1 жителя поселений.</t>
  </si>
  <si>
    <t>Методика расчета дотаций бюджетам поселений входящих в состав муниципального района</t>
  </si>
  <si>
    <t>Наименование поселения</t>
  </si>
  <si>
    <t>Численность жителей</t>
  </si>
  <si>
    <t>Уровень расчетной бюджетной обеспеченности</t>
  </si>
  <si>
    <t>ИБР</t>
  </si>
  <si>
    <t>Минимальный уровень выравнивания</t>
  </si>
  <si>
    <t>Сумма (тыс. руб.)</t>
  </si>
  <si>
    <t>Альметьевское</t>
  </si>
  <si>
    <t>Большекачкинское</t>
  </si>
  <si>
    <t>Большееловское</t>
  </si>
  <si>
    <t>Тат.Дюм-Дюмское</t>
  </si>
  <si>
    <t>Большешурнякское</t>
  </si>
  <si>
    <t>Бехтеревское</t>
  </si>
  <si>
    <t>Костенеевское</t>
  </si>
  <si>
    <t>Лекаревское</t>
  </si>
  <si>
    <t>Мортовское</t>
  </si>
  <si>
    <t>Мурзихинское</t>
  </si>
  <si>
    <t>Поспеловское</t>
  </si>
  <si>
    <t>Старокуклюкское</t>
  </si>
  <si>
    <t>Староюрашское</t>
  </si>
  <si>
    <t>Танайское</t>
  </si>
  <si>
    <t>Яковлевское</t>
  </si>
  <si>
    <t>МО «Город Елабуга»</t>
  </si>
  <si>
    <t>ИТОГО</t>
  </si>
  <si>
    <t xml:space="preserve">  Сумма (тыс. руб.)</t>
  </si>
  <si>
    <t>РАСЧЕТ</t>
  </si>
  <si>
    <t>Y – средний минимальный уровень выравнивания;</t>
  </si>
  <si>
    <t>2022 год</t>
  </si>
  <si>
    <t>1) Сумма дотации на выравнивание бюджетной обеспеченности рассчитывается по формуле:</t>
  </si>
  <si>
    <t>2) Размер дотации поселению на выравнивание бюджетной обеспеченности поселений исходя из численности жителей поселения определяется по формуле:</t>
  </si>
  <si>
    <r>
      <t xml:space="preserve">V </t>
    </r>
    <r>
      <rPr>
        <sz val="12"/>
        <color theme="1"/>
        <rFont val="Times New Roman"/>
        <family val="1"/>
        <charset val="204"/>
      </rPr>
      <t>субв.</t>
    </r>
    <r>
      <rPr>
        <sz val="14"/>
        <color theme="1"/>
        <rFont val="Times New Roman"/>
        <family val="1"/>
        <charset val="204"/>
      </rPr>
      <t xml:space="preserve"> – объем субвенции бюджету муниципального района на реализацию государственных полномочий по расчету и предоставлению дотаций поселениям из регионального фонда финансовой поддержки поселений;</t>
    </r>
  </si>
  <si>
    <r>
      <t xml:space="preserve">Ч </t>
    </r>
    <r>
      <rPr>
        <sz val="12"/>
        <color theme="1"/>
        <rFont val="Times New Roman"/>
        <family val="1"/>
        <charset val="204"/>
      </rPr>
      <t xml:space="preserve">пос. – </t>
    </r>
    <r>
      <rPr>
        <sz val="14"/>
        <color theme="1"/>
        <rFont val="Times New Roman"/>
        <family val="1"/>
        <charset val="204"/>
      </rPr>
      <t>численность населения в  поселении;</t>
    </r>
  </si>
  <si>
    <r>
      <t>Ni=(Y-Mi) x Hi x ИБРi x D</t>
    </r>
    <r>
      <rPr>
        <sz val="14"/>
        <color theme="1"/>
        <rFont val="Times New Roman"/>
        <family val="1"/>
        <charset val="204"/>
      </rPr>
      <t>, где:</t>
    </r>
  </si>
  <si>
    <r>
      <t xml:space="preserve">ДВ </t>
    </r>
    <r>
      <rPr>
        <b/>
        <sz val="12"/>
        <color theme="1"/>
        <rFont val="Times New Roman"/>
        <family val="1"/>
        <charset val="204"/>
      </rPr>
      <t>числ.</t>
    </r>
    <r>
      <rPr>
        <b/>
        <sz val="14"/>
        <color theme="1"/>
        <rFont val="Times New Roman"/>
        <family val="1"/>
        <charset val="204"/>
      </rPr>
      <t xml:space="preserve"> = V </t>
    </r>
    <r>
      <rPr>
        <b/>
        <sz val="12"/>
        <color theme="1"/>
        <rFont val="Times New Roman"/>
        <family val="1"/>
        <charset val="204"/>
      </rPr>
      <t>субв.</t>
    </r>
    <r>
      <rPr>
        <b/>
        <sz val="14"/>
        <color theme="1"/>
        <rFont val="Times New Roman"/>
        <family val="1"/>
        <charset val="204"/>
      </rPr>
      <t xml:space="preserve"> x Ч </t>
    </r>
    <r>
      <rPr>
        <b/>
        <sz val="12"/>
        <color theme="1"/>
        <rFont val="Times New Roman"/>
        <family val="1"/>
        <charset val="204"/>
      </rPr>
      <t>пос.</t>
    </r>
    <r>
      <rPr>
        <b/>
        <sz val="14"/>
        <color theme="1"/>
        <rFont val="Times New Roman"/>
        <family val="1"/>
        <charset val="204"/>
      </rPr>
      <t xml:space="preserve">/ Ч </t>
    </r>
    <r>
      <rPr>
        <b/>
        <sz val="12"/>
        <color theme="1"/>
        <rFont val="Times New Roman"/>
        <family val="1"/>
        <charset val="204"/>
      </rPr>
      <t>общая</t>
    </r>
    <r>
      <rPr>
        <b/>
        <sz val="14"/>
        <color theme="1"/>
        <rFont val="Times New Roman"/>
        <family val="1"/>
        <charset val="204"/>
      </rPr>
      <t>,</t>
    </r>
    <r>
      <rPr>
        <sz val="14"/>
        <color theme="1"/>
        <rFont val="Times New Roman"/>
        <family val="1"/>
        <charset val="204"/>
      </rPr>
      <t xml:space="preserve">  где:</t>
    </r>
  </si>
  <si>
    <r>
      <t xml:space="preserve">Ч </t>
    </r>
    <r>
      <rPr>
        <sz val="12"/>
        <color theme="1"/>
        <rFont val="Times New Roman"/>
        <family val="1"/>
        <charset val="204"/>
      </rPr>
      <t xml:space="preserve">общая </t>
    </r>
    <r>
      <rPr>
        <sz val="14"/>
        <color theme="1"/>
        <rFont val="Times New Roman"/>
        <family val="1"/>
        <charset val="204"/>
      </rPr>
      <t>– общая численность населения  поселений (за исключением поселений, из бюджетов которых перечисляются субсидии в бюджет Республики Татарстан в соответствии со статьей 44¹º Бюджетного кодекса Республики Татарстан для формирования регионального фонда финансовой поддержки)</t>
    </r>
  </si>
  <si>
    <r>
      <t xml:space="preserve">ДВ </t>
    </r>
    <r>
      <rPr>
        <sz val="12"/>
        <color theme="1"/>
        <rFont val="Times New Roman"/>
        <family val="1"/>
        <charset val="204"/>
      </rPr>
      <t>числ.</t>
    </r>
    <r>
      <rPr>
        <sz val="14"/>
        <color theme="1"/>
        <rFont val="Times New Roman"/>
        <family val="1"/>
        <charset val="204"/>
      </rPr>
      <t xml:space="preserve"> – дотация на выравнивание бюджетной обеспеченности, подлежащая перечислению в бюджет поселения, входящего в состав муниципального района,  исходя из численности жителей;</t>
    </r>
  </si>
  <si>
    <t>2023 год</t>
  </si>
  <si>
    <t xml:space="preserve">дотации бюджетам поселений Елабужского муниципального района на выравнивание бюджетной обеспеченности на 2022 и на плановый период 2023 и 2024 годов
</t>
  </si>
  <si>
    <t>2024 год</t>
  </si>
  <si>
    <t>Средний уровень доходов на 1 жителя поселений в 2022 году – 4 433,76 рублей; в 2023 году – 4 644,63 рублей; в 2024 году – 4 873,6 рублей.</t>
  </si>
  <si>
    <t xml:space="preserve">Аналогично 2021 году установлен предельный уровень софинансирования из бюджета Республики Татарстан на 2022-2024 годы равный 99%. </t>
  </si>
  <si>
    <t xml:space="preserve">Соответственно в 2022 году в Бюджете района предусмотрена доля софинансирования в размере 1%.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</si>
</sst>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Simplified Arabic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165" fontId="5" fillId="0" borderId="25" xfId="0" applyNumberFormat="1" applyFont="1" applyFill="1" applyBorder="1" applyAlignment="1">
      <alignment horizontal="center" vertical="center" wrapText="1"/>
    </xf>
    <xf numFmtId="165" fontId="5" fillId="0" borderId="2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horizontal="left" vertical="center" wrapText="1"/>
    </xf>
    <xf numFmtId="0" fontId="11" fillId="0" borderId="0" xfId="0" applyFont="1"/>
    <xf numFmtId="0" fontId="2" fillId="0" borderId="0" xfId="0" applyFont="1" applyFill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8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23" sqref="K23"/>
    </sheetView>
  </sheetViews>
  <sheetFormatPr defaultRowHeight="15"/>
  <cols>
    <col min="1" max="1" width="22.42578125" customWidth="1"/>
    <col min="2" max="2" width="9.7109375" customWidth="1"/>
    <col min="3" max="3" width="17.85546875" customWidth="1"/>
    <col min="4" max="4" width="8.7109375" customWidth="1"/>
    <col min="5" max="5" width="17.85546875" customWidth="1"/>
    <col min="6" max="7" width="11.28515625" customWidth="1"/>
    <col min="8" max="8" width="17.85546875" customWidth="1"/>
    <col min="9" max="9" width="8.85546875" customWidth="1"/>
    <col min="10" max="10" width="17.28515625" customWidth="1"/>
    <col min="11" max="11" width="16.7109375" customWidth="1"/>
    <col min="12" max="12" width="10.28515625" customWidth="1"/>
    <col min="13" max="13" width="16.7109375" customWidth="1"/>
    <col min="14" max="14" width="7.85546875" customWidth="1"/>
    <col min="15" max="15" width="17.85546875" customWidth="1"/>
    <col min="16" max="16" width="11.42578125" customWidth="1"/>
  </cols>
  <sheetData>
    <row r="2" spans="1:18" ht="16.5">
      <c r="A2" s="55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8" ht="51" customHeight="1">
      <c r="A3" s="55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8" ht="15.75" thickBot="1"/>
    <row r="5" spans="1:18" ht="15.6" customHeight="1">
      <c r="A5" s="56" t="s">
        <v>6</v>
      </c>
      <c r="B5" s="58" t="s">
        <v>7</v>
      </c>
      <c r="C5" s="60" t="s">
        <v>32</v>
      </c>
      <c r="D5" s="61"/>
      <c r="E5" s="61"/>
      <c r="F5" s="62"/>
      <c r="G5" s="64" t="s">
        <v>7</v>
      </c>
      <c r="H5" s="63" t="s">
        <v>41</v>
      </c>
      <c r="I5" s="61"/>
      <c r="J5" s="61"/>
      <c r="K5" s="62"/>
      <c r="L5" s="64" t="s">
        <v>7</v>
      </c>
      <c r="M5" s="63" t="s">
        <v>43</v>
      </c>
      <c r="N5" s="61"/>
      <c r="O5" s="61"/>
      <c r="P5" s="62"/>
    </row>
    <row r="6" spans="1:18" ht="78" customHeight="1" thickBot="1">
      <c r="A6" s="57"/>
      <c r="B6" s="59"/>
      <c r="C6" s="48" t="s">
        <v>8</v>
      </c>
      <c r="D6" s="11" t="s">
        <v>9</v>
      </c>
      <c r="E6" s="11" t="s">
        <v>10</v>
      </c>
      <c r="F6" s="12" t="s">
        <v>29</v>
      </c>
      <c r="G6" s="65"/>
      <c r="H6" s="34" t="s">
        <v>8</v>
      </c>
      <c r="I6" s="26" t="s">
        <v>9</v>
      </c>
      <c r="J6" s="26" t="s">
        <v>10</v>
      </c>
      <c r="K6" s="27" t="s">
        <v>11</v>
      </c>
      <c r="L6" s="65"/>
      <c r="M6" s="34" t="s">
        <v>8</v>
      </c>
      <c r="N6" s="26" t="s">
        <v>9</v>
      </c>
      <c r="O6" s="26" t="s">
        <v>10</v>
      </c>
      <c r="P6" s="27" t="s">
        <v>11</v>
      </c>
    </row>
    <row r="7" spans="1:18" ht="15.75">
      <c r="A7" s="8" t="s">
        <v>12</v>
      </c>
      <c r="B7" s="20">
        <v>338</v>
      </c>
      <c r="C7" s="17">
        <v>0.16232933179671874</v>
      </c>
      <c r="D7" s="9">
        <v>1.0173940589316228</v>
      </c>
      <c r="E7" s="9">
        <v>1.0438923817683134</v>
      </c>
      <c r="F7" s="53">
        <f>ROUND((E7-C7)*D7*B7*4433.76/1000,0)+0.1</f>
        <v>1344.1</v>
      </c>
      <c r="G7" s="49">
        <v>338</v>
      </c>
      <c r="H7" s="35">
        <v>0.16314060537958924</v>
      </c>
      <c r="I7" s="28">
        <v>0.97301196739277118</v>
      </c>
      <c r="J7" s="28">
        <v>1.0583190315274642</v>
      </c>
      <c r="K7" s="10">
        <f>+ROUND((J7-H7)*I7*G7*4644.6296/1000,1)</f>
        <v>1367.4</v>
      </c>
      <c r="L7" s="49">
        <v>338</v>
      </c>
      <c r="M7" s="35">
        <v>0.16087723845576715</v>
      </c>
      <c r="N7" s="28">
        <v>0.94713601071677067</v>
      </c>
      <c r="O7" s="28">
        <v>1.0443560650989121</v>
      </c>
      <c r="P7" s="29">
        <f>ROUND((O7-M7)*N7*L7*4873.6021/1000,1)</f>
        <v>1378.4</v>
      </c>
      <c r="Q7" s="39"/>
      <c r="R7" s="39"/>
    </row>
    <row r="8" spans="1:18" ht="15.75">
      <c r="A8" s="7" t="s">
        <v>13</v>
      </c>
      <c r="B8" s="21">
        <v>671</v>
      </c>
      <c r="C8" s="18">
        <v>1.0277948626233735</v>
      </c>
      <c r="D8" s="5">
        <v>1.2283888864088293</v>
      </c>
      <c r="E8" s="5">
        <v>1.1101585519952315</v>
      </c>
      <c r="F8" s="53">
        <f>ROUND((E8-C8)*D8*B8*4433.76/1000,0)</f>
        <v>301</v>
      </c>
      <c r="G8" s="50">
        <v>671</v>
      </c>
      <c r="H8" s="36">
        <v>1.0416878266388032</v>
      </c>
      <c r="I8" s="30">
        <v>1.1685928822586129</v>
      </c>
      <c r="J8" s="30">
        <v>1.1545387140731824</v>
      </c>
      <c r="K8" s="10">
        <f t="shared" ref="K8:K21" si="0">+ROUND((J8-H8)*I8*G8*4644.6296/1000,1)</f>
        <v>411</v>
      </c>
      <c r="L8" s="50">
        <v>671</v>
      </c>
      <c r="M8" s="36">
        <v>1.0377208554719475</v>
      </c>
      <c r="N8" s="30">
        <v>1.1300584552698094</v>
      </c>
      <c r="O8" s="30">
        <v>1.1373554793173597</v>
      </c>
      <c r="P8" s="29">
        <f t="shared" ref="P8:P22" si="1">ROUND((O8-M8)*N8*L8*4873.6021/1000,1)</f>
        <v>368.2</v>
      </c>
      <c r="R8" s="39"/>
    </row>
    <row r="9" spans="1:18" ht="15.75">
      <c r="A9" s="7" t="s">
        <v>14</v>
      </c>
      <c r="B9" s="21">
        <v>243</v>
      </c>
      <c r="C9" s="18">
        <v>0.10811267583264261</v>
      </c>
      <c r="D9" s="5">
        <v>1.3332643320987263</v>
      </c>
      <c r="E9" s="5">
        <v>1.0463190713229995</v>
      </c>
      <c r="F9" s="53">
        <f>ROUND((E9-C9)*D9*B9*4433.76/1000,0)-0.3</f>
        <v>1347.7</v>
      </c>
      <c r="G9" s="50">
        <v>243</v>
      </c>
      <c r="H9" s="36">
        <v>0.10867510130907018</v>
      </c>
      <c r="I9" s="30">
        <v>1.2783761060210597</v>
      </c>
      <c r="J9" s="30">
        <v>1.058819848659863</v>
      </c>
      <c r="K9" s="10">
        <f t="shared" si="0"/>
        <v>1370.9</v>
      </c>
      <c r="L9" s="50">
        <v>243</v>
      </c>
      <c r="M9" s="36">
        <v>0.10733421576701248</v>
      </c>
      <c r="N9" s="30">
        <v>1.2476956258071816</v>
      </c>
      <c r="O9" s="30">
        <v>1.0448505404961574</v>
      </c>
      <c r="P9" s="29">
        <f t="shared" si="1"/>
        <v>1385.3</v>
      </c>
      <c r="R9" s="39"/>
    </row>
    <row r="10" spans="1:18" ht="15.75">
      <c r="A10" s="7" t="s">
        <v>15</v>
      </c>
      <c r="B10" s="21">
        <v>270</v>
      </c>
      <c r="C10" s="18">
        <v>0.21507599601695551</v>
      </c>
      <c r="D10" s="5">
        <v>1.221886049839211</v>
      </c>
      <c r="E10" s="5">
        <v>1.045641245734054</v>
      </c>
      <c r="F10" s="53">
        <f>ROUND((E10-C10)*D10*B10*4433.76/1000,0)-0.1</f>
        <v>1214.9000000000001</v>
      </c>
      <c r="G10" s="50">
        <v>270</v>
      </c>
      <c r="H10" s="36">
        <v>0.21808525901268672</v>
      </c>
      <c r="I10" s="30">
        <v>1.1664053988525092</v>
      </c>
      <c r="J10" s="30">
        <v>1.0587048028434063</v>
      </c>
      <c r="K10" s="10">
        <f t="shared" si="0"/>
        <v>1229.5999999999999</v>
      </c>
      <c r="L10" s="50">
        <v>270</v>
      </c>
      <c r="M10" s="36">
        <v>0.21712695650728531</v>
      </c>
      <c r="N10" s="30">
        <v>1.1333114226263719</v>
      </c>
      <c r="O10" s="30">
        <v>1.0446636366358857</v>
      </c>
      <c r="P10" s="29">
        <f t="shared" si="1"/>
        <v>1234.0999999999999</v>
      </c>
      <c r="R10" s="39"/>
    </row>
    <row r="11" spans="1:18" ht="15.75">
      <c r="A11" s="7" t="s">
        <v>16</v>
      </c>
      <c r="B11" s="21">
        <v>460</v>
      </c>
      <c r="C11" s="18">
        <v>0.24657724616470478</v>
      </c>
      <c r="D11" s="5">
        <v>0.85583319669509295</v>
      </c>
      <c r="E11" s="5">
        <v>1.0419378197020182</v>
      </c>
      <c r="F11" s="53">
        <f>ROUND((E11-C11)*D11*B11*4433.76/1000,0)+0.3</f>
        <v>1388.3</v>
      </c>
      <c r="G11" s="50">
        <v>460</v>
      </c>
      <c r="H11" s="36">
        <v>0.2486947574754135</v>
      </c>
      <c r="I11" s="30">
        <v>0.82150214105131325</v>
      </c>
      <c r="J11" s="30">
        <v>1.0579640209761636</v>
      </c>
      <c r="K11" s="10">
        <f t="shared" si="0"/>
        <v>1420.4</v>
      </c>
      <c r="L11" s="50">
        <v>460</v>
      </c>
      <c r="M11" s="36">
        <v>0.24616767071119322</v>
      </c>
      <c r="N11" s="30">
        <v>0.80272134040912857</v>
      </c>
      <c r="O11" s="30">
        <v>1.0439620834427061</v>
      </c>
      <c r="P11" s="29">
        <f t="shared" si="1"/>
        <v>1435.7</v>
      </c>
      <c r="R11" s="39"/>
    </row>
    <row r="12" spans="1:18" ht="15.75">
      <c r="A12" s="7" t="s">
        <v>17</v>
      </c>
      <c r="B12" s="21">
        <v>975</v>
      </c>
      <c r="C12" s="18">
        <v>1.0409554065421243</v>
      </c>
      <c r="D12" s="5">
        <v>0.80356197244497618</v>
      </c>
      <c r="E12" s="5">
        <v>1.0550324860166569</v>
      </c>
      <c r="F12" s="53">
        <f>ROUND((E12-C12)*D12*B12*4433.76/1000,0)-0.1</f>
        <v>48.9</v>
      </c>
      <c r="G12" s="50">
        <v>975</v>
      </c>
      <c r="H12" s="36">
        <v>1.0488283248227812</v>
      </c>
      <c r="I12" s="30">
        <v>0.76812240619047101</v>
      </c>
      <c r="J12" s="30">
        <v>1.0614776262212962</v>
      </c>
      <c r="K12" s="10">
        <f t="shared" si="0"/>
        <v>44</v>
      </c>
      <c r="L12" s="50">
        <v>975</v>
      </c>
      <c r="M12" s="36">
        <v>1.0372270920418736</v>
      </c>
      <c r="N12" s="30">
        <v>0.74734364662837616</v>
      </c>
      <c r="O12" s="30">
        <v>1.0504902174247186</v>
      </c>
      <c r="P12" s="29">
        <f t="shared" si="1"/>
        <v>47.1</v>
      </c>
      <c r="R12" s="39"/>
    </row>
    <row r="13" spans="1:18" ht="15.75">
      <c r="A13" s="7" t="s">
        <v>18</v>
      </c>
      <c r="B13" s="21">
        <v>967</v>
      </c>
      <c r="C13" s="18">
        <v>0.60466350335911223</v>
      </c>
      <c r="D13" s="5">
        <v>0.48070120637846298</v>
      </c>
      <c r="E13" s="5">
        <v>1.1279094687117577</v>
      </c>
      <c r="F13" s="53">
        <f>ROUND((E13-C13)*D13*B13*4433.76/1000,0)+0.4</f>
        <v>1078.4000000000001</v>
      </c>
      <c r="G13" s="50">
        <v>967</v>
      </c>
      <c r="H13" s="36">
        <v>0.60904339194933832</v>
      </c>
      <c r="I13" s="30">
        <v>0.4607683061372761</v>
      </c>
      <c r="J13" s="30">
        <v>1.1833919921326004</v>
      </c>
      <c r="K13" s="10">
        <f t="shared" si="0"/>
        <v>1188.5999999999999</v>
      </c>
      <c r="L13" s="50">
        <v>967</v>
      </c>
      <c r="M13" s="36">
        <v>0.60209351146553736</v>
      </c>
      <c r="N13" s="30">
        <v>0.44958112017522217</v>
      </c>
      <c r="O13" s="30">
        <v>1.1635975097335862</v>
      </c>
      <c r="P13" s="29">
        <f t="shared" si="1"/>
        <v>1189.7</v>
      </c>
      <c r="R13" s="39"/>
    </row>
    <row r="14" spans="1:18" ht="15.75">
      <c r="A14" s="7" t="s">
        <v>19</v>
      </c>
      <c r="B14" s="21">
        <v>615</v>
      </c>
      <c r="C14" s="18">
        <v>0.28152954125474322</v>
      </c>
      <c r="D14" s="5">
        <v>0.73691056926852871</v>
      </c>
      <c r="E14" s="5">
        <v>1.063362508041382</v>
      </c>
      <c r="F14" s="53">
        <f t="shared" ref="F14:F22" si="2">ROUND((E14-C14)*D14*B14*4433.76/1000,0)</f>
        <v>1571</v>
      </c>
      <c r="G14" s="50">
        <v>615</v>
      </c>
      <c r="H14" s="36">
        <v>0.28773640856161836</v>
      </c>
      <c r="I14" s="30">
        <v>0.69837851742015922</v>
      </c>
      <c r="J14" s="30">
        <v>1.0755526798080286</v>
      </c>
      <c r="K14" s="10">
        <f t="shared" si="0"/>
        <v>1571.6</v>
      </c>
      <c r="L14" s="50">
        <v>615</v>
      </c>
      <c r="M14" s="36">
        <v>0.28520135240598954</v>
      </c>
      <c r="N14" s="30">
        <v>0.68177767710529746</v>
      </c>
      <c r="O14" s="30">
        <v>1.0582496990012913</v>
      </c>
      <c r="P14" s="29">
        <f t="shared" si="1"/>
        <v>1579.7</v>
      </c>
      <c r="R14" s="39"/>
    </row>
    <row r="15" spans="1:18" ht="15.75">
      <c r="A15" s="7" t="s">
        <v>20</v>
      </c>
      <c r="B15" s="21">
        <v>921</v>
      </c>
      <c r="C15" s="18">
        <v>0.51564071597390593</v>
      </c>
      <c r="D15" s="5">
        <v>0.40505964398111344</v>
      </c>
      <c r="E15" s="5">
        <v>1.028198107230416</v>
      </c>
      <c r="F15" s="53">
        <f>ROUND((E15-C15)*D15*B15*4433.76/1000,0)-0.2</f>
        <v>847.8</v>
      </c>
      <c r="G15" s="50">
        <v>921</v>
      </c>
      <c r="H15" s="36">
        <v>0.5298731413350577</v>
      </c>
      <c r="I15" s="30">
        <v>0.38515152430474303</v>
      </c>
      <c r="J15" s="30">
        <v>1.0551334122529945</v>
      </c>
      <c r="K15" s="10">
        <f t="shared" si="0"/>
        <v>865.4</v>
      </c>
      <c r="L15" s="50">
        <v>921</v>
      </c>
      <c r="M15" s="36">
        <v>0.53170173961408251</v>
      </c>
      <c r="N15" s="30">
        <v>0.37488637498514615</v>
      </c>
      <c r="O15" s="30">
        <v>1.0411774313220885</v>
      </c>
      <c r="P15" s="29">
        <f t="shared" si="1"/>
        <v>857.3</v>
      </c>
      <c r="R15" s="39"/>
    </row>
    <row r="16" spans="1:18" ht="15.75">
      <c r="A16" s="7" t="s">
        <v>21</v>
      </c>
      <c r="B16" s="21">
        <v>404</v>
      </c>
      <c r="C16" s="18">
        <v>8.6951798026528249E-2</v>
      </c>
      <c r="D16" s="5">
        <v>1.1852213330069594</v>
      </c>
      <c r="E16" s="5">
        <v>1.0453527917674654</v>
      </c>
      <c r="F16" s="53">
        <f>ROUND((E16-C16)*D16*B16*4433.76/1000,0)-0.3</f>
        <v>2034.7</v>
      </c>
      <c r="G16" s="50">
        <v>404</v>
      </c>
      <c r="H16" s="36">
        <v>8.7849403323515721E-2</v>
      </c>
      <c r="I16" s="30">
        <v>1.1307709440998743</v>
      </c>
      <c r="J16" s="30">
        <v>1.0586230136549413</v>
      </c>
      <c r="K16" s="10">
        <f t="shared" si="0"/>
        <v>2059.8000000000002</v>
      </c>
      <c r="L16" s="50">
        <v>404</v>
      </c>
      <c r="M16" s="36">
        <v>8.7142773147068003E-2</v>
      </c>
      <c r="N16" s="30">
        <v>1.0980398140987804</v>
      </c>
      <c r="O16" s="30">
        <v>1.0446494328697089</v>
      </c>
      <c r="P16" s="29">
        <f t="shared" si="1"/>
        <v>2070.1</v>
      </c>
      <c r="R16" s="39"/>
    </row>
    <row r="17" spans="1:18" ht="15.75">
      <c r="A17" s="7" t="s">
        <v>22</v>
      </c>
      <c r="B17" s="21">
        <v>935</v>
      </c>
      <c r="C17" s="18">
        <v>1.0515215485586142</v>
      </c>
      <c r="D17" s="5">
        <v>0.99712035742666361</v>
      </c>
      <c r="E17" s="5">
        <v>1.0675849155176838</v>
      </c>
      <c r="F17" s="53">
        <f>ROUND((E17-C17)*D17*B17*4433.76/1000,0)+0.4</f>
        <v>66.400000000000006</v>
      </c>
      <c r="G17" s="50">
        <v>935</v>
      </c>
      <c r="H17" s="36">
        <v>1.0505868950373616</v>
      </c>
      <c r="I17" s="30">
        <v>0.96541001124886772</v>
      </c>
      <c r="J17" s="30">
        <v>1.082596330925754</v>
      </c>
      <c r="K17" s="10">
        <f t="shared" si="0"/>
        <v>134.19999999999999</v>
      </c>
      <c r="L17" s="50">
        <v>935</v>
      </c>
      <c r="M17" s="36">
        <v>1.0376041888498921</v>
      </c>
      <c r="N17" s="30">
        <v>0.94482575187810669</v>
      </c>
      <c r="O17" s="30">
        <v>1.0698892340114292</v>
      </c>
      <c r="P17" s="29">
        <f t="shared" si="1"/>
        <v>139</v>
      </c>
      <c r="R17" s="39"/>
    </row>
    <row r="18" spans="1:18" ht="15.75">
      <c r="A18" s="7" t="s">
        <v>23</v>
      </c>
      <c r="B18" s="21">
        <v>412</v>
      </c>
      <c r="C18" s="18">
        <v>0.13394068917435878</v>
      </c>
      <c r="D18" s="5">
        <v>0.85584403342174709</v>
      </c>
      <c r="E18" s="5">
        <v>1.0419101652154394</v>
      </c>
      <c r="F18" s="53">
        <f>ROUND((E18-C18)*D18*B18*4433.76/1000,0)+0.5</f>
        <v>1419.5</v>
      </c>
      <c r="G18" s="50">
        <v>412</v>
      </c>
      <c r="H18" s="36">
        <v>0.13585191818532388</v>
      </c>
      <c r="I18" s="30">
        <v>0.81549590329209798</v>
      </c>
      <c r="J18" s="30">
        <v>1.0579147723214679</v>
      </c>
      <c r="K18" s="10">
        <f t="shared" si="0"/>
        <v>1438.9</v>
      </c>
      <c r="L18" s="50">
        <v>412</v>
      </c>
      <c r="M18" s="36">
        <v>0.13527217312075673</v>
      </c>
      <c r="N18" s="30">
        <v>0.7908216033504859</v>
      </c>
      <c r="O18" s="30">
        <v>1.0439510306437541</v>
      </c>
      <c r="P18" s="29">
        <f t="shared" si="1"/>
        <v>1442.9</v>
      </c>
      <c r="R18" s="39"/>
    </row>
    <row r="19" spans="1:18" ht="15.75">
      <c r="A19" s="7" t="s">
        <v>24</v>
      </c>
      <c r="B19" s="21">
        <v>519</v>
      </c>
      <c r="C19" s="18">
        <v>0.2933482019760158</v>
      </c>
      <c r="D19" s="5">
        <v>0.77329893083582213</v>
      </c>
      <c r="E19" s="5">
        <v>1.0405993593850353</v>
      </c>
      <c r="F19" s="53">
        <f>ROUND((E19-C19)*D19*B19*4433.76/1000,0)-0.3</f>
        <v>1329.7</v>
      </c>
      <c r="G19" s="50">
        <v>519</v>
      </c>
      <c r="H19" s="36">
        <v>0.30035266165398228</v>
      </c>
      <c r="I19" s="30">
        <v>0.74114082950398086</v>
      </c>
      <c r="J19" s="30">
        <v>1.0576712438713471</v>
      </c>
      <c r="K19" s="10">
        <f t="shared" si="0"/>
        <v>1353</v>
      </c>
      <c r="L19" s="50">
        <v>519</v>
      </c>
      <c r="M19" s="36">
        <v>0.30219939306676474</v>
      </c>
      <c r="N19" s="30">
        <v>0.72306684739036731</v>
      </c>
      <c r="O19" s="30">
        <v>1.0437279200744478</v>
      </c>
      <c r="P19" s="29">
        <f t="shared" si="1"/>
        <v>1356.2</v>
      </c>
      <c r="R19" s="39"/>
    </row>
    <row r="20" spans="1:18" ht="15.75">
      <c r="A20" s="7" t="s">
        <v>25</v>
      </c>
      <c r="B20" s="21">
        <v>3730</v>
      </c>
      <c r="C20" s="18">
        <v>1.0122993599652104</v>
      </c>
      <c r="D20" s="5">
        <v>0.25163464464548174</v>
      </c>
      <c r="E20" s="5">
        <v>1.0122993599652104</v>
      </c>
      <c r="F20" s="53">
        <f t="shared" si="2"/>
        <v>0</v>
      </c>
      <c r="G20" s="50">
        <v>3730</v>
      </c>
      <c r="H20" s="36">
        <v>1.0185677050256354</v>
      </c>
      <c r="I20" s="30">
        <v>0.2424949034809287</v>
      </c>
      <c r="J20" s="30">
        <v>1.0520827742849677</v>
      </c>
      <c r="K20" s="10">
        <f t="shared" si="0"/>
        <v>140.80000000000001</v>
      </c>
      <c r="L20" s="50">
        <v>3730</v>
      </c>
      <c r="M20" s="36">
        <v>1.0027338134021082</v>
      </c>
      <c r="N20" s="30">
        <v>0.23869017362948231</v>
      </c>
      <c r="O20" s="30">
        <v>1.0382485989971038</v>
      </c>
      <c r="P20" s="29">
        <f t="shared" si="1"/>
        <v>154.1</v>
      </c>
      <c r="R20" s="39"/>
    </row>
    <row r="21" spans="1:18" ht="15.75">
      <c r="A21" s="7" t="s">
        <v>26</v>
      </c>
      <c r="B21" s="21">
        <v>540</v>
      </c>
      <c r="C21" s="18">
        <v>0.65126423912427389</v>
      </c>
      <c r="D21" s="5">
        <v>0.73752126009359797</v>
      </c>
      <c r="E21" s="5">
        <v>1.0758885230333002</v>
      </c>
      <c r="F21" s="53">
        <f>ROUND((E21-C21)*D21*B21*4433.76/1000,0)-0.2</f>
        <v>749.8</v>
      </c>
      <c r="G21" s="50">
        <v>540</v>
      </c>
      <c r="H21" s="36">
        <v>0.65544050648493457</v>
      </c>
      <c r="I21" s="30">
        <v>0.70758117468265658</v>
      </c>
      <c r="J21" s="30">
        <v>1.0963639902576832</v>
      </c>
      <c r="K21" s="10">
        <f t="shared" si="0"/>
        <v>782.5</v>
      </c>
      <c r="L21" s="50">
        <v>540</v>
      </c>
      <c r="M21" s="36">
        <v>0.64750872251107516</v>
      </c>
      <c r="N21" s="30">
        <v>0.69098952454845353</v>
      </c>
      <c r="O21" s="30">
        <v>1.078741283184693</v>
      </c>
      <c r="P21" s="29">
        <f t="shared" si="1"/>
        <v>784.2</v>
      </c>
      <c r="R21" s="39"/>
    </row>
    <row r="22" spans="1:18" ht="16.5" thickBot="1">
      <c r="A22" s="13" t="s">
        <v>27</v>
      </c>
      <c r="B22" s="22">
        <v>73450</v>
      </c>
      <c r="C22" s="19">
        <v>1.0369975332177324</v>
      </c>
      <c r="D22" s="14">
        <v>1.0572876740936068</v>
      </c>
      <c r="E22" s="14">
        <v>1.0369975332177324</v>
      </c>
      <c r="F22" s="53">
        <f t="shared" si="2"/>
        <v>0</v>
      </c>
      <c r="G22" s="51">
        <v>73450</v>
      </c>
      <c r="H22" s="37">
        <v>1.0346879936938789</v>
      </c>
      <c r="I22" s="30">
        <v>1.0617848142356003</v>
      </c>
      <c r="J22" s="31">
        <v>1.0481343021057081</v>
      </c>
      <c r="K22" s="10">
        <v>4870.6000000000004</v>
      </c>
      <c r="L22" s="51">
        <v>73450</v>
      </c>
      <c r="M22" s="37">
        <v>1.0342862097814416</v>
      </c>
      <c r="N22" s="31">
        <v>1.0643108944519806</v>
      </c>
      <c r="O22" s="31">
        <v>1.0342862097840662</v>
      </c>
      <c r="P22" s="29">
        <f t="shared" si="1"/>
        <v>0</v>
      </c>
      <c r="R22" s="39"/>
    </row>
    <row r="23" spans="1:18" ht="16.5" thickBot="1">
      <c r="A23" s="15" t="s">
        <v>28</v>
      </c>
      <c r="B23" s="23">
        <f>SUM(B7:B22)</f>
        <v>85450</v>
      </c>
      <c r="C23" s="24"/>
      <c r="D23" s="16"/>
      <c r="E23" s="33">
        <f>MIN(E7:E22)</f>
        <v>1.0122993599652104</v>
      </c>
      <c r="F23" s="54">
        <f>SUM(F7:F22)</f>
        <v>14742.2</v>
      </c>
      <c r="G23" s="52">
        <f>SUM(G7:G22)</f>
        <v>85450</v>
      </c>
      <c r="H23" s="38"/>
      <c r="I23" s="32"/>
      <c r="J23" s="33">
        <f>MIN(J7:J22)</f>
        <v>1.0481343021057081</v>
      </c>
      <c r="K23" s="25">
        <f>SUM(K7:K22)</f>
        <v>20248.7</v>
      </c>
      <c r="L23" s="52">
        <f>SUM(L7:L22)</f>
        <v>85450</v>
      </c>
      <c r="M23" s="38"/>
      <c r="N23" s="32"/>
      <c r="O23" s="33">
        <f>MIN(O7:O22)</f>
        <v>1.0342862097840662</v>
      </c>
      <c r="P23" s="25">
        <f>SUM(P7:P22)</f>
        <v>15422.000000000002</v>
      </c>
    </row>
    <row r="24" spans="1:18">
      <c r="E24" s="6"/>
    </row>
    <row r="25" spans="1:18">
      <c r="K25" s="39"/>
    </row>
    <row r="27" spans="1:18">
      <c r="K27" s="39"/>
      <c r="L27" s="39"/>
      <c r="P27" s="39"/>
    </row>
    <row r="28" spans="1:18">
      <c r="F28" s="39"/>
      <c r="G28" s="39"/>
      <c r="K28" s="39"/>
      <c r="L28" s="39"/>
      <c r="P28" s="39"/>
    </row>
  </sheetData>
  <mergeCells count="9">
    <mergeCell ref="A2:P2"/>
    <mergeCell ref="A3:P3"/>
    <mergeCell ref="A5:A6"/>
    <mergeCell ref="B5:B6"/>
    <mergeCell ref="C5:F5"/>
    <mergeCell ref="H5:K5"/>
    <mergeCell ref="M5:P5"/>
    <mergeCell ref="G5:G6"/>
    <mergeCell ref="L5:L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K16" sqref="K16"/>
    </sheetView>
  </sheetViews>
  <sheetFormatPr defaultRowHeight="15"/>
  <cols>
    <col min="9" max="9" width="11.28515625" customWidth="1"/>
  </cols>
  <sheetData>
    <row r="1" spans="1:10" ht="38.25" customHeight="1">
      <c r="A1" s="72" t="s">
        <v>5</v>
      </c>
      <c r="B1" s="72"/>
      <c r="C1" s="72"/>
      <c r="D1" s="72"/>
      <c r="E1" s="72"/>
      <c r="F1" s="72"/>
      <c r="G1" s="72"/>
      <c r="H1" s="72"/>
      <c r="I1" s="72"/>
      <c r="J1" s="1"/>
    </row>
    <row r="2" spans="1:10" ht="18.7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39" customHeight="1">
      <c r="A3" s="71" t="s">
        <v>33</v>
      </c>
      <c r="B3" s="71"/>
      <c r="C3" s="71"/>
      <c r="D3" s="71"/>
      <c r="E3" s="71"/>
      <c r="F3" s="71"/>
      <c r="G3" s="71"/>
      <c r="H3" s="71"/>
      <c r="I3" s="71"/>
      <c r="J3" s="1"/>
    </row>
    <row r="4" spans="1:10" ht="18.75">
      <c r="A4" s="4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67" t="s">
        <v>37</v>
      </c>
      <c r="B5" s="67"/>
      <c r="C5" s="67"/>
      <c r="D5" s="67"/>
      <c r="E5" s="67"/>
      <c r="F5" s="67"/>
      <c r="G5" s="67"/>
      <c r="H5" s="67"/>
      <c r="I5" s="67"/>
      <c r="J5" s="1"/>
    </row>
    <row r="6" spans="1:10" ht="18.7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ht="18.75">
      <c r="A7" s="68" t="s">
        <v>0</v>
      </c>
      <c r="B7" s="68"/>
      <c r="C7" s="68"/>
      <c r="D7" s="68"/>
      <c r="E7" s="68"/>
      <c r="F7" s="68"/>
      <c r="G7" s="68"/>
      <c r="H7" s="68"/>
      <c r="I7" s="68"/>
      <c r="J7" s="1"/>
    </row>
    <row r="8" spans="1:10" ht="18.75">
      <c r="A8" s="68" t="s">
        <v>31</v>
      </c>
      <c r="B8" s="68"/>
      <c r="C8" s="68"/>
      <c r="D8" s="68"/>
      <c r="E8" s="68"/>
      <c r="F8" s="68"/>
      <c r="G8" s="68"/>
      <c r="H8" s="68"/>
      <c r="I8" s="68"/>
      <c r="J8" s="1"/>
    </row>
    <row r="9" spans="1:10" ht="18.75">
      <c r="A9" s="68" t="s">
        <v>1</v>
      </c>
      <c r="B9" s="68"/>
      <c r="C9" s="68"/>
      <c r="D9" s="68"/>
      <c r="E9" s="68"/>
      <c r="F9" s="68"/>
      <c r="G9" s="68"/>
      <c r="H9" s="68"/>
      <c r="I9" s="68"/>
      <c r="J9" s="1"/>
    </row>
    <row r="10" spans="1:10" ht="18.75">
      <c r="A10" s="68" t="s">
        <v>2</v>
      </c>
      <c r="B10" s="68"/>
      <c r="C10" s="68"/>
      <c r="D10" s="68"/>
      <c r="E10" s="68"/>
      <c r="F10" s="68"/>
      <c r="G10" s="68"/>
      <c r="H10" s="68"/>
      <c r="I10" s="68"/>
      <c r="J10" s="1"/>
    </row>
    <row r="11" spans="1:10" ht="18.75">
      <c r="A11" s="68" t="s">
        <v>3</v>
      </c>
      <c r="B11" s="68"/>
      <c r="C11" s="68"/>
      <c r="D11" s="68"/>
      <c r="E11" s="68"/>
      <c r="F11" s="68"/>
      <c r="G11" s="68"/>
      <c r="H11" s="68"/>
      <c r="I11" s="68"/>
      <c r="J11" s="1"/>
    </row>
    <row r="12" spans="1:10" ht="18.75">
      <c r="A12" s="68" t="s">
        <v>4</v>
      </c>
      <c r="B12" s="68"/>
      <c r="C12" s="68"/>
      <c r="D12" s="68"/>
      <c r="E12" s="68"/>
      <c r="F12" s="68"/>
      <c r="G12" s="68"/>
      <c r="H12" s="68"/>
      <c r="I12" s="68"/>
      <c r="J12" s="1"/>
    </row>
    <row r="13" spans="1:10" ht="13.5" customHeight="1">
      <c r="A13" s="3"/>
      <c r="B13" s="1"/>
      <c r="C13" s="1"/>
      <c r="D13" s="1"/>
      <c r="E13" s="1"/>
      <c r="F13" s="1"/>
      <c r="G13" s="1"/>
      <c r="H13" s="1"/>
      <c r="I13" s="1"/>
      <c r="J13" s="1"/>
    </row>
    <row r="14" spans="1:10" ht="49.5" customHeight="1">
      <c r="A14" s="70" t="s">
        <v>44</v>
      </c>
      <c r="B14" s="70"/>
      <c r="C14" s="70"/>
      <c r="D14" s="70"/>
      <c r="E14" s="70"/>
      <c r="F14" s="70"/>
      <c r="G14" s="70"/>
      <c r="H14" s="70"/>
      <c r="I14" s="70"/>
      <c r="J14" s="1"/>
    </row>
    <row r="15" spans="1:10" ht="19.5" customHeight="1">
      <c r="A15" s="47"/>
      <c r="B15" s="47"/>
      <c r="C15" s="47"/>
      <c r="D15" s="47"/>
      <c r="E15" s="47"/>
      <c r="F15" s="47"/>
      <c r="G15" s="47"/>
      <c r="H15" s="47"/>
      <c r="I15" s="47"/>
      <c r="J15" s="1"/>
    </row>
    <row r="16" spans="1:10" ht="62.45" customHeight="1">
      <c r="A16" s="66" t="s">
        <v>45</v>
      </c>
      <c r="B16" s="66"/>
      <c r="C16" s="66"/>
      <c r="D16" s="66"/>
      <c r="E16" s="66"/>
      <c r="F16" s="66"/>
      <c r="G16" s="66"/>
      <c r="H16" s="66"/>
      <c r="I16" s="66"/>
      <c r="J16" s="1"/>
    </row>
    <row r="17" spans="1:10" ht="40.15" customHeight="1">
      <c r="A17" s="66" t="s">
        <v>46</v>
      </c>
      <c r="B17" s="66"/>
      <c r="C17" s="66"/>
      <c r="D17" s="66"/>
      <c r="E17" s="66"/>
      <c r="F17" s="66"/>
      <c r="G17" s="66"/>
      <c r="H17" s="66"/>
      <c r="I17" s="66"/>
      <c r="J17" s="1"/>
    </row>
    <row r="18" spans="1:10" ht="15.75" customHeight="1">
      <c r="A18" s="45"/>
      <c r="B18" s="45"/>
      <c r="C18" s="45"/>
      <c r="D18" s="45"/>
      <c r="E18" s="45"/>
      <c r="F18" s="45"/>
      <c r="G18" s="45"/>
      <c r="H18" s="45"/>
      <c r="I18" s="45"/>
      <c r="J18" s="1"/>
    </row>
    <row r="19" spans="1:10" ht="57.75" customHeight="1">
      <c r="A19" s="71" t="s">
        <v>34</v>
      </c>
      <c r="B19" s="71"/>
      <c r="C19" s="71"/>
      <c r="D19" s="71"/>
      <c r="E19" s="71"/>
      <c r="F19" s="71"/>
      <c r="G19" s="71"/>
      <c r="H19" s="71"/>
      <c r="I19" s="71"/>
      <c r="J19" s="1"/>
    </row>
    <row r="20" spans="1:10">
      <c r="A20" s="40"/>
      <c r="B20" s="40"/>
      <c r="C20" s="41"/>
      <c r="D20" s="40"/>
      <c r="E20" s="42"/>
      <c r="F20" s="42"/>
      <c r="G20" s="42"/>
      <c r="H20" s="42"/>
      <c r="I20" s="42"/>
    </row>
    <row r="21" spans="1:10" ht="18.75">
      <c r="A21" s="67" t="s">
        <v>38</v>
      </c>
      <c r="B21" s="67"/>
      <c r="C21" s="67"/>
      <c r="D21" s="67"/>
      <c r="E21" s="67"/>
      <c r="F21" s="67"/>
      <c r="G21" s="67"/>
      <c r="H21" s="67"/>
      <c r="I21" s="67"/>
    </row>
    <row r="22" spans="1:10" ht="15.75" customHeight="1">
      <c r="A22" s="43"/>
      <c r="B22" s="44"/>
      <c r="C22" s="42"/>
      <c r="D22" s="42"/>
      <c r="E22" s="42"/>
      <c r="F22" s="42"/>
      <c r="G22" s="42"/>
      <c r="H22" s="42"/>
      <c r="I22" s="42"/>
    </row>
    <row r="23" spans="1:10" ht="66" customHeight="1">
      <c r="A23" s="69" t="s">
        <v>40</v>
      </c>
      <c r="B23" s="69"/>
      <c r="C23" s="69"/>
      <c r="D23" s="69"/>
      <c r="E23" s="69"/>
      <c r="F23" s="69"/>
      <c r="G23" s="69"/>
      <c r="H23" s="69"/>
      <c r="I23" s="69"/>
    </row>
    <row r="24" spans="1:10" ht="80.25" customHeight="1">
      <c r="A24" s="69" t="s">
        <v>35</v>
      </c>
      <c r="B24" s="69"/>
      <c r="C24" s="69"/>
      <c r="D24" s="69"/>
      <c r="E24" s="69"/>
      <c r="F24" s="69"/>
      <c r="G24" s="69"/>
      <c r="H24" s="69"/>
      <c r="I24" s="69"/>
    </row>
    <row r="25" spans="1:10" ht="20.25" customHeight="1">
      <c r="A25" s="69" t="s">
        <v>36</v>
      </c>
      <c r="B25" s="69"/>
      <c r="C25" s="69"/>
      <c r="D25" s="69"/>
      <c r="E25" s="69"/>
      <c r="F25" s="69"/>
      <c r="G25" s="69"/>
      <c r="H25" s="69"/>
      <c r="I25" s="69"/>
    </row>
    <row r="26" spans="1:10" ht="98.45" customHeight="1">
      <c r="A26" s="69" t="s">
        <v>39</v>
      </c>
      <c r="B26" s="69"/>
      <c r="C26" s="69"/>
      <c r="D26" s="69"/>
      <c r="E26" s="69"/>
      <c r="F26" s="69"/>
      <c r="G26" s="69"/>
      <c r="H26" s="69"/>
      <c r="I26" s="69"/>
    </row>
    <row r="27" spans="1:10">
      <c r="A27" s="1"/>
    </row>
    <row r="28" spans="1:10" ht="20.25" customHeight="1">
      <c r="D28" s="46"/>
    </row>
  </sheetData>
  <mergeCells count="18">
    <mergeCell ref="A1:I1"/>
    <mergeCell ref="A3:I3"/>
    <mergeCell ref="A5:I5"/>
    <mergeCell ref="A7:I7"/>
    <mergeCell ref="A8:I8"/>
    <mergeCell ref="A17:I17"/>
    <mergeCell ref="A21:I21"/>
    <mergeCell ref="A16:I16"/>
    <mergeCell ref="A9:I9"/>
    <mergeCell ref="A26:I26"/>
    <mergeCell ref="A10:I10"/>
    <mergeCell ref="A11:I11"/>
    <mergeCell ref="A12:I12"/>
    <mergeCell ref="A14:I14"/>
    <mergeCell ref="A23:I23"/>
    <mergeCell ref="A24:I24"/>
    <mergeCell ref="A25:I25"/>
    <mergeCell ref="A19:I1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2022-2024 </vt:lpstr>
      <vt:lpstr>методика</vt:lpstr>
      <vt:lpstr>'2022-2024 '!Область_печати</vt:lpstr>
      <vt:lpstr>методика!Область_печати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Гарипова Алсу Ильдусовна</dc:creator>
  <cp:lastModifiedBy>Гульчачак Р. Марданшина</cp:lastModifiedBy>
  <cp:lastPrinted>2021-10-30T07:15:48Z</cp:lastPrinted>
  <dcterms:created xsi:type="dcterms:W3CDTF">2017-09-15T13:16:41Z</dcterms:created>
  <dcterms:modified xsi:type="dcterms:W3CDTF">2021-11-05T06:04:28Z</dcterms:modified>
</cp:coreProperties>
</file>